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601" activeTab="0"/>
  </bookViews>
  <sheets>
    <sheet name="Időszaki forgalmi statisztika" sheetId="1" r:id="rId1"/>
  </sheets>
  <definedNames>
    <definedName name="_xlnm.Print_Area" localSheetId="0">'Időszaki forgalmi statisztika'!$A$1:$F$125</definedName>
  </definedNames>
  <calcPr fullCalcOnLoad="1"/>
</workbook>
</file>

<file path=xl/sharedStrings.xml><?xml version="1.0" encoding="utf-8"?>
<sst xmlns="http://schemas.openxmlformats.org/spreadsheetml/2006/main" count="217" uniqueCount="68">
  <si>
    <t>Kezdő dátum:</t>
  </si>
  <si>
    <t>2018.07.01   00:00:00</t>
  </si>
  <si>
    <t>Záró dátum:</t>
  </si>
  <si>
    <t>2018.08.31   23:59:00</t>
  </si>
  <si>
    <t>Eladások</t>
  </si>
  <si>
    <t>Cikkszám</t>
  </si>
  <si>
    <t>Név</t>
  </si>
  <si>
    <t>Árkategória</t>
  </si>
  <si>
    <t>Egységár</t>
  </si>
  <si>
    <t>Mennyiség</t>
  </si>
  <si>
    <t>Elszámolási érték</t>
  </si>
  <si>
    <t>14 év alatti heti bérlet</t>
  </si>
  <si>
    <t>Alapár</t>
  </si>
  <si>
    <t>14 év alatti heti visszatérő bérlet</t>
  </si>
  <si>
    <t>14 év alatti napi jegy</t>
  </si>
  <si>
    <t>40% kedvezmeny</t>
  </si>
  <si>
    <t>25% kedvezmeny</t>
  </si>
  <si>
    <t>14 év alatti napi visszatérő jegy</t>
  </si>
  <si>
    <t>Családi heti bérlet</t>
  </si>
  <si>
    <t>Családi heti visszatérő bérlet</t>
  </si>
  <si>
    <t>Családi napi jegy</t>
  </si>
  <si>
    <t>Családi napi visszatérő jegy</t>
  </si>
  <si>
    <t>Felnőtt csaladi jegy</t>
  </si>
  <si>
    <t>Felnőtt csaladi visszatérő jegy</t>
  </si>
  <si>
    <t>Felnőtt heti bérlet</t>
  </si>
  <si>
    <t>Felnőtt napi jegy</t>
  </si>
  <si>
    <t>Felnőtt napi visszatérő jegy</t>
  </si>
  <si>
    <t>Felnőtti heti visszatérő bérlet</t>
  </si>
  <si>
    <t>Gyermek csaladi jegy</t>
  </si>
  <si>
    <t>Gyermek csaladi visszatérő jegy</t>
  </si>
  <si>
    <t>Összesen</t>
  </si>
  <si>
    <t>Árkategóriánként részletezve:</t>
  </si>
  <si>
    <t>Eladások - Alapár</t>
  </si>
  <si>
    <t>Eladások - 25% kedvezmeny</t>
  </si>
  <si>
    <t>Eladások - 40% kedvezmeny</t>
  </si>
  <si>
    <t>Eladások áfabontása</t>
  </si>
  <si>
    <t>Adókulcs</t>
  </si>
  <si>
    <t>Adót.</t>
  </si>
  <si>
    <t>Összeg</t>
  </si>
  <si>
    <t>27%    (27%)</t>
  </si>
  <si>
    <t>Fizetőeszközök listája</t>
  </si>
  <si>
    <t>Fizetőeszköz</t>
  </si>
  <si>
    <t>Érték</t>
  </si>
  <si>
    <t>Készpénz</t>
  </si>
  <si>
    <t>Bankkártya</t>
  </si>
  <si>
    <t>Keleti strand</t>
  </si>
  <si>
    <t>50% kedvezmeny</t>
  </si>
  <si>
    <t>50% kedvezmény</t>
  </si>
  <si>
    <t>Turisztikai</t>
  </si>
  <si>
    <t>(Csoportos 25 fő felett)</t>
  </si>
  <si>
    <t xml:space="preserve">Felnőtt napi jegy </t>
  </si>
  <si>
    <t xml:space="preserve">Felnőtt visszatérő napi jegy </t>
  </si>
  <si>
    <t xml:space="preserve">14 év alatti napi jegy </t>
  </si>
  <si>
    <t xml:space="preserve">14 év alatti visszatérő napi jegy </t>
  </si>
  <si>
    <t>Eladások- Turisztikai</t>
  </si>
  <si>
    <t>Kedvezmény miatt kieső árbevétel:</t>
  </si>
  <si>
    <t>Kedvezmény miatt kieső árbevétel mindösszesen:</t>
  </si>
  <si>
    <t>Gyerek</t>
  </si>
  <si>
    <t>felnőtt</t>
  </si>
  <si>
    <t>család</t>
  </si>
  <si>
    <t>Eladások - Földvárkártyás kedvezmeny</t>
  </si>
  <si>
    <t>Földvárkártyás kedvezmeny</t>
  </si>
  <si>
    <t>(számított érték)</t>
  </si>
  <si>
    <r>
      <t xml:space="preserve">Eladások - 50% kedvezmeny  </t>
    </r>
  </si>
  <si>
    <t>(17óra után)</t>
  </si>
  <si>
    <t>(Csoportos 15 fő felett)</t>
  </si>
  <si>
    <t>4742*65% =3082*72%=2219</t>
  </si>
  <si>
    <t>4742*65% =3082*28%=863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</si>
</sst>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 000\ \ &quot;Ft&quot;"/>
    <numFmt numFmtId="165" formatCode="00\ \ &quot;db&quot;"/>
    <numFmt numFmtId="166" formatCode="00\ 000\ \ &quot;Ft&quot;"/>
    <numFmt numFmtId="167" formatCode="000\ \ &quot;Ft&quot;"/>
    <numFmt numFmtId="168" formatCode="000\ \ &quot;db&quot;"/>
    <numFmt numFmtId="169" formatCode="0000\ \ &quot;db&quot;"/>
    <numFmt numFmtId="170" formatCode="000\ 000\ \ &quot;Ft&quot;"/>
    <numFmt numFmtId="171" formatCode="0\ \ &quot;db&quot;"/>
    <numFmt numFmtId="172" formatCode="0\ 000\ 000\ \ &quot;Ft&quot;"/>
    <numFmt numFmtId="173" formatCode="0\ \ &quot;Ft&quot;"/>
    <numFmt numFmtId="174" formatCode="00000\ \ &quot;db&quot;"/>
    <numFmt numFmtId="175" formatCode="00\ 000\ 000\ \ &quot;Ft&quot;"/>
  </numFmts>
  <fonts count="47">
    <font>
      <sz val="10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b/>
      <sz val="10"/>
      <color indexed="9"/>
      <name val="Arial"/>
      <family val="0"/>
    </font>
    <font>
      <b/>
      <sz val="10"/>
      <color indexed="63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 horizontal="right"/>
      <protection/>
    </xf>
    <xf numFmtId="166" fontId="0" fillId="0" borderId="10" xfId="0" applyNumberFormat="1" applyFont="1" applyFill="1" applyBorder="1" applyAlignment="1" applyProtection="1">
      <alignment horizontal="right"/>
      <protection/>
    </xf>
    <xf numFmtId="167" fontId="0" fillId="0" borderId="10" xfId="0" applyNumberFormat="1" applyFont="1" applyFill="1" applyBorder="1" applyAlignment="1" applyProtection="1">
      <alignment horizontal="right"/>
      <protection/>
    </xf>
    <xf numFmtId="168" fontId="0" fillId="0" borderId="10" xfId="0" applyNumberFormat="1" applyFont="1" applyFill="1" applyBorder="1" applyAlignment="1" applyProtection="1">
      <alignment horizontal="right"/>
      <protection/>
    </xf>
    <xf numFmtId="169" fontId="0" fillId="0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171" fontId="0" fillId="0" borderId="10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174" fontId="0" fillId="0" borderId="10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175" fontId="4" fillId="34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right"/>
      <protection/>
    </xf>
    <xf numFmtId="166" fontId="4" fillId="34" borderId="10" xfId="0" applyNumberFormat="1" applyFont="1" applyFill="1" applyBorder="1" applyAlignment="1" applyProtection="1">
      <alignment horizontal="right"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72" fontId="4" fillId="3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42" fontId="4" fillId="34" borderId="10" xfId="0" applyNumberFormat="1" applyFont="1" applyFill="1" applyBorder="1" applyAlignment="1" applyProtection="1">
      <alignment horizontal="right"/>
      <protection/>
    </xf>
    <xf numFmtId="42" fontId="0" fillId="0" borderId="0" xfId="0" applyNumberFormat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5" fontId="0" fillId="0" borderId="0" xfId="0" applyNumberFormat="1" applyAlignment="1">
      <alignment/>
    </xf>
    <xf numFmtId="10" fontId="44" fillId="0" borderId="0" xfId="0" applyNumberFormat="1" applyFont="1" applyAlignment="1">
      <alignment/>
    </xf>
    <xf numFmtId="175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horizontal="right"/>
      <protection/>
    </xf>
    <xf numFmtId="42" fontId="4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169" fontId="0" fillId="0" borderId="10" xfId="0" applyNumberFormat="1" applyFont="1" applyFill="1" applyBorder="1" applyAlignment="1" applyProtection="1">
      <alignment horizontal="right"/>
      <protection/>
    </xf>
    <xf numFmtId="171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171" fontId="1" fillId="0" borderId="10" xfId="0" applyNumberFormat="1" applyFont="1" applyFill="1" applyBorder="1" applyAlignment="1" applyProtection="1">
      <alignment horizontal="right"/>
      <protection/>
    </xf>
    <xf numFmtId="173" fontId="1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42" fontId="46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4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7"/>
  <sheetViews>
    <sheetView tabSelected="1" zoomScalePageLayoutView="0" workbookViewId="0" topLeftCell="A33">
      <selection activeCell="H36" sqref="H36"/>
    </sheetView>
  </sheetViews>
  <sheetFormatPr defaultColWidth="9.140625" defaultRowHeight="12.75"/>
  <cols>
    <col min="1" max="1" width="20.7109375" style="0" customWidth="1"/>
    <col min="2" max="2" width="33.8515625" style="0" customWidth="1"/>
    <col min="3" max="3" width="23.8515625" style="0" customWidth="1"/>
    <col min="4" max="4" width="11.57421875" style="0" customWidth="1"/>
    <col min="5" max="5" width="19.140625" style="0" customWidth="1"/>
    <col min="6" max="6" width="18.57421875" style="0" customWidth="1"/>
    <col min="8" max="8" width="30.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/>
      <c r="B3" s="2"/>
    </row>
    <row r="4" ht="18">
      <c r="C4" s="27" t="s">
        <v>45</v>
      </c>
    </row>
    <row r="5" ht="15">
      <c r="A5" s="3" t="s">
        <v>4</v>
      </c>
    </row>
    <row r="7" spans="1:6" ht="12.7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</row>
    <row r="8" spans="1:6" ht="12.75">
      <c r="A8" s="5"/>
      <c r="B8" s="6" t="s">
        <v>11</v>
      </c>
      <c r="C8" s="6" t="s">
        <v>12</v>
      </c>
      <c r="D8" s="7">
        <v>1800</v>
      </c>
      <c r="E8" s="8">
        <v>12</v>
      </c>
      <c r="F8" s="9">
        <v>21600</v>
      </c>
    </row>
    <row r="9" spans="1:6" ht="12.75">
      <c r="A9" s="9"/>
      <c r="B9" s="6" t="s">
        <v>13</v>
      </c>
      <c r="C9" s="6" t="s">
        <v>12</v>
      </c>
      <c r="D9" s="7">
        <v>2400</v>
      </c>
      <c r="E9" s="8">
        <v>26</v>
      </c>
      <c r="F9" s="9">
        <v>62400</v>
      </c>
    </row>
    <row r="10" spans="1:6" ht="12.75">
      <c r="A10" s="9"/>
      <c r="B10" s="6" t="s">
        <v>14</v>
      </c>
      <c r="C10" s="28" t="s">
        <v>46</v>
      </c>
      <c r="D10" s="10">
        <v>150</v>
      </c>
      <c r="E10" s="11">
        <v>362</v>
      </c>
      <c r="F10" s="9">
        <v>54300</v>
      </c>
    </row>
    <row r="11" spans="1:6" ht="12.75">
      <c r="A11" s="9"/>
      <c r="B11" s="6" t="s">
        <v>14</v>
      </c>
      <c r="C11" s="6" t="s">
        <v>15</v>
      </c>
      <c r="D11" s="10">
        <v>180</v>
      </c>
      <c r="E11" s="11">
        <v>430</v>
      </c>
      <c r="F11" s="9">
        <v>77400</v>
      </c>
    </row>
    <row r="12" spans="1:6" ht="12.75">
      <c r="A12" s="9"/>
      <c r="B12" s="6" t="s">
        <v>14</v>
      </c>
      <c r="C12" s="6" t="s">
        <v>16</v>
      </c>
      <c r="D12" s="10">
        <v>225</v>
      </c>
      <c r="E12" s="8">
        <v>69</v>
      </c>
      <c r="F12" s="9">
        <v>15525</v>
      </c>
    </row>
    <row r="13" spans="1:6" ht="12.75">
      <c r="A13" s="9"/>
      <c r="B13" s="6" t="s">
        <v>14</v>
      </c>
      <c r="C13" s="6" t="s">
        <v>12</v>
      </c>
      <c r="D13" s="10">
        <v>300</v>
      </c>
      <c r="E13" s="12">
        <v>2945</v>
      </c>
      <c r="F13" s="13">
        <v>883500</v>
      </c>
    </row>
    <row r="14" spans="1:6" ht="12.75">
      <c r="A14" s="13"/>
      <c r="B14" s="28" t="s">
        <v>52</v>
      </c>
      <c r="C14" s="31" t="s">
        <v>48</v>
      </c>
      <c r="D14" s="10">
        <v>225</v>
      </c>
      <c r="E14" s="12">
        <v>1040</v>
      </c>
      <c r="F14" s="13">
        <v>234000</v>
      </c>
    </row>
    <row r="15" spans="1:6" ht="12.75">
      <c r="A15" s="13"/>
      <c r="B15" s="6" t="s">
        <v>17</v>
      </c>
      <c r="C15" s="28" t="s">
        <v>47</v>
      </c>
      <c r="D15" s="10">
        <v>200</v>
      </c>
      <c r="E15" s="14">
        <v>3</v>
      </c>
      <c r="F15" s="10">
        <v>600</v>
      </c>
    </row>
    <row r="16" spans="1:6" ht="12.75">
      <c r="A16" s="10"/>
      <c r="B16" s="6" t="s">
        <v>17</v>
      </c>
      <c r="C16" s="6" t="s">
        <v>15</v>
      </c>
      <c r="D16" s="10">
        <v>240</v>
      </c>
      <c r="E16" s="8">
        <v>67</v>
      </c>
      <c r="F16" s="9">
        <v>16080</v>
      </c>
    </row>
    <row r="17" spans="1:6" ht="12.75">
      <c r="A17" s="9"/>
      <c r="B17" s="6" t="s">
        <v>17</v>
      </c>
      <c r="C17" s="6" t="s">
        <v>12</v>
      </c>
      <c r="D17" s="10">
        <v>400</v>
      </c>
      <c r="E17" s="11">
        <v>282</v>
      </c>
      <c r="F17" s="13">
        <v>112800</v>
      </c>
    </row>
    <row r="18" spans="1:6" ht="12.75">
      <c r="A18" s="13"/>
      <c r="B18" s="28" t="s">
        <v>53</v>
      </c>
      <c r="C18" s="31" t="s">
        <v>48</v>
      </c>
      <c r="D18" s="10">
        <v>280</v>
      </c>
      <c r="E18" s="11">
        <v>105</v>
      </c>
      <c r="F18" s="9">
        <v>29400</v>
      </c>
    </row>
    <row r="19" spans="1:6" ht="12.75">
      <c r="A19" s="9"/>
      <c r="B19" s="6" t="s">
        <v>18</v>
      </c>
      <c r="C19" s="6" t="s">
        <v>12</v>
      </c>
      <c r="D19" s="9">
        <v>10800</v>
      </c>
      <c r="E19" s="8">
        <v>33</v>
      </c>
      <c r="F19" s="13">
        <v>356400</v>
      </c>
    </row>
    <row r="20" spans="1:6" ht="12.75">
      <c r="A20" s="13"/>
      <c r="B20" s="6" t="s">
        <v>19</v>
      </c>
      <c r="C20" s="6" t="s">
        <v>12</v>
      </c>
      <c r="D20" s="9">
        <v>13800</v>
      </c>
      <c r="E20" s="8">
        <v>37</v>
      </c>
      <c r="F20" s="13">
        <v>510600</v>
      </c>
    </row>
    <row r="21" spans="1:6" ht="12.75">
      <c r="A21" s="13"/>
      <c r="B21" s="6" t="s">
        <v>20</v>
      </c>
      <c r="C21" s="6" t="s">
        <v>12</v>
      </c>
      <c r="D21" s="10">
        <v>900</v>
      </c>
      <c r="E21" s="11">
        <v>440</v>
      </c>
      <c r="F21" s="13">
        <v>396000</v>
      </c>
    </row>
    <row r="22" spans="1:6" ht="12.75">
      <c r="A22" s="13"/>
      <c r="B22" s="6" t="s">
        <v>20</v>
      </c>
      <c r="C22" s="6" t="s">
        <v>12</v>
      </c>
      <c r="D22" s="7">
        <v>1800</v>
      </c>
      <c r="E22" s="12">
        <v>4401</v>
      </c>
      <c r="F22" s="15">
        <v>7921800</v>
      </c>
    </row>
    <row r="23" spans="1:6" ht="12.75">
      <c r="A23" s="15"/>
      <c r="B23" s="6" t="s">
        <v>21</v>
      </c>
      <c r="C23" s="6" t="s">
        <v>12</v>
      </c>
      <c r="D23" s="7">
        <v>2300</v>
      </c>
      <c r="E23" s="11">
        <v>462</v>
      </c>
      <c r="F23" s="15">
        <v>1062600</v>
      </c>
    </row>
    <row r="24" spans="1:6" ht="12.75">
      <c r="A24" s="15"/>
      <c r="B24" s="6" t="s">
        <v>22</v>
      </c>
      <c r="C24" s="6" t="s">
        <v>12</v>
      </c>
      <c r="D24" s="16">
        <v>0</v>
      </c>
      <c r="E24" s="12">
        <v>9616</v>
      </c>
      <c r="F24" s="16">
        <v>0</v>
      </c>
    </row>
    <row r="25" spans="1:6" ht="12.75">
      <c r="A25" s="16"/>
      <c r="B25" s="6" t="s">
        <v>23</v>
      </c>
      <c r="C25" s="6" t="s">
        <v>12</v>
      </c>
      <c r="D25" s="16">
        <v>0</v>
      </c>
      <c r="E25" s="11">
        <v>920</v>
      </c>
      <c r="F25" s="16">
        <v>0</v>
      </c>
    </row>
    <row r="26" spans="1:6" ht="12.75">
      <c r="A26" s="16"/>
      <c r="B26" s="6" t="s">
        <v>24</v>
      </c>
      <c r="C26" s="6" t="s">
        <v>12</v>
      </c>
      <c r="D26" s="7">
        <v>4800</v>
      </c>
      <c r="E26" s="8">
        <v>19</v>
      </c>
      <c r="F26" s="9">
        <v>91200</v>
      </c>
    </row>
    <row r="27" spans="1:6" ht="12.75">
      <c r="A27" s="9"/>
      <c r="B27" s="6" t="s">
        <v>25</v>
      </c>
      <c r="C27" s="28" t="s">
        <v>46</v>
      </c>
      <c r="D27" s="10">
        <v>400</v>
      </c>
      <c r="E27" s="12">
        <v>2540</v>
      </c>
      <c r="F27" s="15">
        <v>1016000</v>
      </c>
    </row>
    <row r="28" spans="1:6" ht="12.75">
      <c r="A28" s="15"/>
      <c r="B28" s="6" t="s">
        <v>25</v>
      </c>
      <c r="C28" s="6" t="s">
        <v>15</v>
      </c>
      <c r="D28" s="10">
        <v>480</v>
      </c>
      <c r="E28" s="11">
        <v>205</v>
      </c>
      <c r="F28" s="9">
        <v>98400</v>
      </c>
    </row>
    <row r="29" spans="1:6" ht="12.75">
      <c r="A29" s="9"/>
      <c r="B29" s="6" t="s">
        <v>25</v>
      </c>
      <c r="C29" s="6" t="s">
        <v>16</v>
      </c>
      <c r="D29" s="10">
        <v>600</v>
      </c>
      <c r="E29" s="11">
        <v>136</v>
      </c>
      <c r="F29" s="9">
        <v>81600</v>
      </c>
    </row>
    <row r="30" spans="1:6" ht="12.75">
      <c r="A30" s="9"/>
      <c r="B30" s="6" t="s">
        <v>25</v>
      </c>
      <c r="C30" s="6" t="s">
        <v>12</v>
      </c>
      <c r="D30" s="10">
        <v>800</v>
      </c>
      <c r="E30" s="17">
        <v>19379</v>
      </c>
      <c r="F30" s="18">
        <v>15503200</v>
      </c>
    </row>
    <row r="31" spans="1:6" ht="12.75">
      <c r="A31" s="18"/>
      <c r="B31" s="28" t="s">
        <v>50</v>
      </c>
      <c r="C31" s="31" t="s">
        <v>48</v>
      </c>
      <c r="D31" s="10">
        <v>600</v>
      </c>
      <c r="E31" s="12">
        <v>3438</v>
      </c>
      <c r="F31" s="15">
        <v>2062800</v>
      </c>
    </row>
    <row r="32" spans="1:6" ht="12.75">
      <c r="A32" s="15"/>
      <c r="B32" s="6" t="s">
        <v>26</v>
      </c>
      <c r="C32" s="28" t="s">
        <v>47</v>
      </c>
      <c r="D32" s="10">
        <v>500</v>
      </c>
      <c r="E32" s="14">
        <v>5</v>
      </c>
      <c r="F32" s="7">
        <v>2500</v>
      </c>
    </row>
    <row r="33" spans="1:6" ht="12.75">
      <c r="A33" s="7"/>
      <c r="B33" s="6" t="s">
        <v>26</v>
      </c>
      <c r="C33" s="6" t="s">
        <v>12</v>
      </c>
      <c r="D33" s="7">
        <v>1000</v>
      </c>
      <c r="E33" s="12">
        <v>2773</v>
      </c>
      <c r="F33" s="15">
        <v>2773000</v>
      </c>
    </row>
    <row r="34" spans="1:6" ht="12.75">
      <c r="A34" s="15"/>
      <c r="B34" s="28" t="s">
        <v>51</v>
      </c>
      <c r="C34" s="31" t="s">
        <v>48</v>
      </c>
      <c r="D34" s="10">
        <v>750</v>
      </c>
      <c r="E34" s="11">
        <v>527</v>
      </c>
      <c r="F34" s="13">
        <v>395250</v>
      </c>
    </row>
    <row r="35" spans="1:6" ht="12.75">
      <c r="A35" s="13"/>
      <c r="B35" s="6" t="s">
        <v>27</v>
      </c>
      <c r="C35" s="6" t="s">
        <v>12</v>
      </c>
      <c r="D35" s="7">
        <v>6000</v>
      </c>
      <c r="E35" s="8">
        <v>60</v>
      </c>
      <c r="F35" s="13">
        <v>360000</v>
      </c>
    </row>
    <row r="36" spans="1:6" ht="12.75">
      <c r="A36" s="13"/>
      <c r="B36" s="6" t="s">
        <v>28</v>
      </c>
      <c r="C36" s="6" t="s">
        <v>12</v>
      </c>
      <c r="D36" s="16">
        <v>0</v>
      </c>
      <c r="E36" s="12">
        <v>4808</v>
      </c>
      <c r="F36" s="16">
        <v>0</v>
      </c>
    </row>
    <row r="37" spans="1:6" ht="12.75">
      <c r="A37" s="16"/>
      <c r="B37" s="6" t="s">
        <v>29</v>
      </c>
      <c r="C37" s="6" t="s">
        <v>12</v>
      </c>
      <c r="D37" s="16">
        <v>0</v>
      </c>
      <c r="E37" s="11">
        <v>460</v>
      </c>
      <c r="F37" s="16">
        <v>0</v>
      </c>
    </row>
    <row r="38" spans="1:6" ht="12.75">
      <c r="A38" s="16"/>
      <c r="B38" s="28" t="s">
        <v>50</v>
      </c>
      <c r="C38" s="28" t="s">
        <v>61</v>
      </c>
      <c r="D38" s="51">
        <v>0</v>
      </c>
      <c r="E38" s="52">
        <v>2219</v>
      </c>
      <c r="F38" s="51">
        <v>0</v>
      </c>
    </row>
    <row r="39" spans="1:6" ht="12.75">
      <c r="A39" s="16"/>
      <c r="B39" s="58" t="s">
        <v>14</v>
      </c>
      <c r="C39" s="28" t="s">
        <v>61</v>
      </c>
      <c r="D39" s="51">
        <v>0</v>
      </c>
      <c r="E39" s="53">
        <v>863</v>
      </c>
      <c r="F39" s="51">
        <v>0</v>
      </c>
    </row>
    <row r="40" spans="1:10" ht="12.75">
      <c r="A40" s="19"/>
      <c r="B40" s="20" t="s">
        <v>30</v>
      </c>
      <c r="C40" s="20"/>
      <c r="D40" s="19"/>
      <c r="E40" s="21">
        <f>SUM(E8:E39)</f>
        <v>58682</v>
      </c>
      <c r="F40" s="22">
        <v>34138955</v>
      </c>
      <c r="H40" t="s">
        <v>57</v>
      </c>
      <c r="I40" t="s">
        <v>58</v>
      </c>
      <c r="J40" t="s">
        <v>59</v>
      </c>
    </row>
    <row r="41" spans="8:11" ht="12.75">
      <c r="H41" s="42">
        <f>SUM(E8,E9,E10,E11,E12,E13,E14,E15,E16,E17,E18)</f>
        <v>5341</v>
      </c>
      <c r="I41" s="42">
        <f>SUM(E26,E27,E28,E29,E30,E31,E32,E33,E34,E35)</f>
        <v>29082</v>
      </c>
      <c r="J41" s="42">
        <f>SUM(E19,E20,E21,E22,E23,E24,E25,E36,E37)</f>
        <v>21177</v>
      </c>
      <c r="K41" s="42">
        <f>SUM(H41:J41)</f>
        <v>55600</v>
      </c>
    </row>
    <row r="42" spans="1:11" ht="12.75">
      <c r="A42" s="1"/>
      <c r="H42" s="42">
        <f>H41+10589</f>
        <v>15930</v>
      </c>
      <c r="I42" s="42">
        <f>SUM(I41+10588)</f>
        <v>39670</v>
      </c>
      <c r="J42">
        <f>SUM(J41/2)</f>
        <v>10588.5</v>
      </c>
      <c r="K42">
        <f>SUM(H416)</f>
        <v>0</v>
      </c>
    </row>
    <row r="43" spans="1:9" ht="12.75">
      <c r="A43" s="1" t="s">
        <v>31</v>
      </c>
      <c r="H43" s="43">
        <v>0.2865</v>
      </c>
      <c r="I43" s="43">
        <v>0.7135</v>
      </c>
    </row>
    <row r="45" ht="15">
      <c r="A45" s="3" t="s">
        <v>32</v>
      </c>
    </row>
    <row r="47" spans="1:6" ht="12.75">
      <c r="A47" s="4" t="s">
        <v>5</v>
      </c>
      <c r="B47" s="4" t="s">
        <v>6</v>
      </c>
      <c r="C47" s="4" t="s">
        <v>7</v>
      </c>
      <c r="D47" s="4" t="s">
        <v>8</v>
      </c>
      <c r="E47" s="4" t="s">
        <v>9</v>
      </c>
      <c r="F47" s="4" t="s">
        <v>10</v>
      </c>
    </row>
    <row r="48" spans="1:6" ht="12.75">
      <c r="A48" s="16"/>
      <c r="B48" s="6" t="s">
        <v>11</v>
      </c>
      <c r="C48" s="6" t="s">
        <v>12</v>
      </c>
      <c r="D48" s="7">
        <v>1800</v>
      </c>
      <c r="E48" s="8">
        <v>12</v>
      </c>
      <c r="F48" s="9">
        <v>21600</v>
      </c>
    </row>
    <row r="49" spans="1:6" ht="12.75">
      <c r="A49" s="9"/>
      <c r="B49" s="6" t="s">
        <v>13</v>
      </c>
      <c r="C49" s="6" t="s">
        <v>12</v>
      </c>
      <c r="D49" s="7">
        <v>2400</v>
      </c>
      <c r="E49" s="8">
        <v>26</v>
      </c>
      <c r="F49" s="9">
        <v>62400</v>
      </c>
    </row>
    <row r="50" spans="1:6" ht="12.75">
      <c r="A50" s="9"/>
      <c r="B50" s="6" t="s">
        <v>14</v>
      </c>
      <c r="C50" s="6" t="s">
        <v>12</v>
      </c>
      <c r="D50" s="10">
        <v>300</v>
      </c>
      <c r="E50" s="12">
        <v>2945</v>
      </c>
      <c r="F50" s="13">
        <v>883500</v>
      </c>
    </row>
    <row r="51" spans="1:6" ht="12.75">
      <c r="A51" s="10"/>
      <c r="B51" s="6" t="s">
        <v>17</v>
      </c>
      <c r="C51" s="6" t="s">
        <v>12</v>
      </c>
      <c r="D51" s="10">
        <v>400</v>
      </c>
      <c r="E51" s="11">
        <v>282</v>
      </c>
      <c r="F51" s="13">
        <v>112800</v>
      </c>
    </row>
    <row r="52" spans="1:6" ht="12.75">
      <c r="A52" s="9"/>
      <c r="B52" s="6" t="s">
        <v>18</v>
      </c>
      <c r="C52" s="6" t="s">
        <v>12</v>
      </c>
      <c r="D52" s="9">
        <v>10800</v>
      </c>
      <c r="E52" s="8">
        <v>33</v>
      </c>
      <c r="F52" s="13">
        <v>356400</v>
      </c>
    </row>
    <row r="53" spans="1:6" ht="12.75">
      <c r="A53" s="13"/>
      <c r="B53" s="6" t="s">
        <v>19</v>
      </c>
      <c r="C53" s="6" t="s">
        <v>12</v>
      </c>
      <c r="D53" s="9">
        <v>13800</v>
      </c>
      <c r="E53" s="8">
        <v>37</v>
      </c>
      <c r="F53" s="13">
        <v>510600</v>
      </c>
    </row>
    <row r="54" spans="1:6" ht="12.75">
      <c r="A54" s="13"/>
      <c r="B54" s="6" t="s">
        <v>20</v>
      </c>
      <c r="C54" s="6" t="s">
        <v>12</v>
      </c>
      <c r="D54" s="10">
        <v>900</v>
      </c>
      <c r="E54" s="11">
        <v>440</v>
      </c>
      <c r="F54" s="13">
        <v>396000</v>
      </c>
    </row>
    <row r="55" spans="1:6" ht="12.75">
      <c r="A55" s="13"/>
      <c r="B55" s="6" t="s">
        <v>20</v>
      </c>
      <c r="C55" s="6" t="s">
        <v>12</v>
      </c>
      <c r="D55" s="7">
        <v>1800</v>
      </c>
      <c r="E55" s="12">
        <v>4401</v>
      </c>
      <c r="F55" s="15">
        <v>7921800</v>
      </c>
    </row>
    <row r="56" spans="1:6" ht="12.75">
      <c r="A56" s="15"/>
      <c r="B56" s="6" t="s">
        <v>21</v>
      </c>
      <c r="C56" s="6" t="s">
        <v>12</v>
      </c>
      <c r="D56" s="7">
        <v>2300</v>
      </c>
      <c r="E56" s="11">
        <v>462</v>
      </c>
      <c r="F56" s="15">
        <v>1062600</v>
      </c>
    </row>
    <row r="57" spans="1:6" ht="12.75">
      <c r="A57" s="15"/>
      <c r="B57" s="6" t="s">
        <v>22</v>
      </c>
      <c r="C57" s="6" t="s">
        <v>12</v>
      </c>
      <c r="D57" s="16">
        <v>0</v>
      </c>
      <c r="E57" s="12">
        <v>9616</v>
      </c>
      <c r="F57" s="16">
        <v>0</v>
      </c>
    </row>
    <row r="58" spans="1:6" ht="12.75">
      <c r="A58" s="16"/>
      <c r="B58" s="6" t="s">
        <v>23</v>
      </c>
      <c r="C58" s="6" t="s">
        <v>12</v>
      </c>
      <c r="D58" s="16">
        <v>0</v>
      </c>
      <c r="E58" s="11">
        <v>920</v>
      </c>
      <c r="F58" s="16">
        <v>0</v>
      </c>
    </row>
    <row r="59" spans="1:6" ht="12.75">
      <c r="A59" s="16"/>
      <c r="B59" s="6" t="s">
        <v>24</v>
      </c>
      <c r="C59" s="6" t="s">
        <v>12</v>
      </c>
      <c r="D59" s="7">
        <v>4800</v>
      </c>
      <c r="E59" s="8">
        <v>19</v>
      </c>
      <c r="F59" s="9">
        <v>91200</v>
      </c>
    </row>
    <row r="60" spans="1:6" ht="12.75">
      <c r="A60" s="15"/>
      <c r="B60" s="6" t="s">
        <v>25</v>
      </c>
      <c r="C60" s="6" t="s">
        <v>12</v>
      </c>
      <c r="D60" s="10">
        <v>800</v>
      </c>
      <c r="E60" s="17">
        <v>19379</v>
      </c>
      <c r="F60" s="18">
        <v>15503200</v>
      </c>
    </row>
    <row r="61" spans="1:6" ht="12.75">
      <c r="A61" s="7"/>
      <c r="B61" s="6" t="s">
        <v>26</v>
      </c>
      <c r="C61" s="6" t="s">
        <v>12</v>
      </c>
      <c r="D61" s="7">
        <v>1000</v>
      </c>
      <c r="E61" s="12">
        <v>2773</v>
      </c>
      <c r="F61" s="15">
        <v>2773000</v>
      </c>
    </row>
    <row r="62" spans="1:6" ht="12.75">
      <c r="A62" s="13"/>
      <c r="B62" s="6" t="s">
        <v>27</v>
      </c>
      <c r="C62" s="6" t="s">
        <v>12</v>
      </c>
      <c r="D62" s="7">
        <v>6000</v>
      </c>
      <c r="E62" s="8">
        <v>60</v>
      </c>
      <c r="F62" s="13">
        <v>360000</v>
      </c>
    </row>
    <row r="63" spans="1:6" ht="12.75">
      <c r="A63" s="13"/>
      <c r="B63" s="6" t="s">
        <v>28</v>
      </c>
      <c r="C63" s="6" t="s">
        <v>12</v>
      </c>
      <c r="D63" s="16">
        <v>0</v>
      </c>
      <c r="E63" s="12">
        <v>4808</v>
      </c>
      <c r="F63" s="16">
        <v>0</v>
      </c>
    </row>
    <row r="64" spans="1:6" ht="12.75">
      <c r="A64" s="16"/>
      <c r="B64" s="6" t="s">
        <v>29</v>
      </c>
      <c r="C64" s="6" t="s">
        <v>12</v>
      </c>
      <c r="D64" s="16">
        <v>0</v>
      </c>
      <c r="E64" s="11">
        <v>460</v>
      </c>
      <c r="F64" s="16">
        <v>0</v>
      </c>
    </row>
    <row r="65" spans="1:6" ht="12.75">
      <c r="A65" s="22"/>
      <c r="B65" s="20" t="s">
        <v>30</v>
      </c>
      <c r="C65" s="20"/>
      <c r="D65" s="22"/>
      <c r="E65" s="21">
        <f>SUM(E48:E64)</f>
        <v>46673</v>
      </c>
      <c r="F65" s="22">
        <f>SUM(F48:F64)</f>
        <v>30055100</v>
      </c>
    </row>
    <row r="67" spans="1:3" ht="15">
      <c r="A67" s="3" t="s">
        <v>33</v>
      </c>
      <c r="C67" s="54" t="s">
        <v>65</v>
      </c>
    </row>
    <row r="69" spans="1:6" ht="12.75">
      <c r="A69" s="4" t="s">
        <v>5</v>
      </c>
      <c r="B69" s="4" t="s">
        <v>6</v>
      </c>
      <c r="C69" s="4" t="s">
        <v>7</v>
      </c>
      <c r="D69" s="4" t="s">
        <v>8</v>
      </c>
      <c r="E69" s="4" t="s">
        <v>9</v>
      </c>
      <c r="F69" s="4" t="s">
        <v>10</v>
      </c>
    </row>
    <row r="70" spans="1:7" ht="12.75">
      <c r="A70" s="16"/>
      <c r="B70" s="6" t="s">
        <v>14</v>
      </c>
      <c r="C70" s="6" t="s">
        <v>16</v>
      </c>
      <c r="D70" s="10">
        <v>225</v>
      </c>
      <c r="E70" s="8">
        <v>69</v>
      </c>
      <c r="F70" s="9">
        <v>15525</v>
      </c>
      <c r="G70">
        <f>300*69</f>
        <v>20700</v>
      </c>
    </row>
    <row r="71" spans="1:7" ht="12.75">
      <c r="A71" s="9"/>
      <c r="B71" s="6" t="s">
        <v>25</v>
      </c>
      <c r="C71" s="6" t="s">
        <v>16</v>
      </c>
      <c r="D71" s="10">
        <v>600</v>
      </c>
      <c r="E71" s="11">
        <v>136</v>
      </c>
      <c r="F71" s="9">
        <v>81600</v>
      </c>
      <c r="G71">
        <f>800*136</f>
        <v>108800</v>
      </c>
    </row>
    <row r="72" spans="1:6" ht="12.75">
      <c r="A72" s="22"/>
      <c r="B72" s="20" t="s">
        <v>30</v>
      </c>
      <c r="C72" s="20"/>
      <c r="D72" s="22"/>
      <c r="E72" s="23">
        <v>205</v>
      </c>
      <c r="F72" s="24">
        <v>97125</v>
      </c>
    </row>
    <row r="73" spans="3:7" ht="12.75">
      <c r="C73" s="39" t="s">
        <v>55</v>
      </c>
      <c r="F73" s="36">
        <f>SUM(G73-F72)</f>
        <v>32375</v>
      </c>
      <c r="G73">
        <f>SUM(G70:G71)</f>
        <v>129500</v>
      </c>
    </row>
    <row r="74" ht="12.75">
      <c r="F74" s="35"/>
    </row>
    <row r="75" spans="1:3" ht="15">
      <c r="A75" s="3" t="s">
        <v>34</v>
      </c>
      <c r="C75" t="s">
        <v>49</v>
      </c>
    </row>
    <row r="77" spans="1:6" ht="12.75">
      <c r="A77" s="4" t="s">
        <v>5</v>
      </c>
      <c r="B77" s="4" t="s">
        <v>6</v>
      </c>
      <c r="C77" s="4" t="s">
        <v>7</v>
      </c>
      <c r="D77" s="4" t="s">
        <v>8</v>
      </c>
      <c r="E77" s="4" t="s">
        <v>9</v>
      </c>
      <c r="F77" s="4" t="s">
        <v>10</v>
      </c>
    </row>
    <row r="78" spans="1:7" ht="12.75">
      <c r="A78" s="9"/>
      <c r="B78" s="6" t="s">
        <v>14</v>
      </c>
      <c r="C78" s="6" t="s">
        <v>15</v>
      </c>
      <c r="D78" s="10">
        <v>180</v>
      </c>
      <c r="E78" s="11">
        <v>430</v>
      </c>
      <c r="F78" s="9">
        <v>77400</v>
      </c>
      <c r="G78" s="32">
        <f>300*430</f>
        <v>129000</v>
      </c>
    </row>
    <row r="79" spans="1:7" ht="12.75">
      <c r="A79" s="9"/>
      <c r="B79" s="6" t="s">
        <v>17</v>
      </c>
      <c r="C79" s="6" t="s">
        <v>15</v>
      </c>
      <c r="D79" s="10">
        <v>240</v>
      </c>
      <c r="E79" s="8">
        <v>67</v>
      </c>
      <c r="F79" s="9">
        <v>16080</v>
      </c>
      <c r="G79">
        <f>400*67</f>
        <v>26800</v>
      </c>
    </row>
    <row r="80" spans="1:7" ht="12.75">
      <c r="A80" s="9"/>
      <c r="B80" s="6" t="s">
        <v>25</v>
      </c>
      <c r="C80" s="6" t="s">
        <v>15</v>
      </c>
      <c r="D80" s="10">
        <v>480</v>
      </c>
      <c r="E80" s="11">
        <v>205</v>
      </c>
      <c r="F80" s="9">
        <v>98400</v>
      </c>
      <c r="G80">
        <f>800*205</f>
        <v>164000</v>
      </c>
    </row>
    <row r="81" spans="1:6" ht="12.75">
      <c r="A81" s="24"/>
      <c r="B81" s="20" t="s">
        <v>30</v>
      </c>
      <c r="C81" s="20"/>
      <c r="D81" s="24"/>
      <c r="E81" s="23">
        <v>702</v>
      </c>
      <c r="F81" s="25">
        <v>191880</v>
      </c>
    </row>
    <row r="82" spans="3:7" ht="12.75">
      <c r="C82" s="39" t="s">
        <v>55</v>
      </c>
      <c r="F82" s="37">
        <f>G82-F81</f>
        <v>127920</v>
      </c>
      <c r="G82">
        <f>SUM(G78:G81)</f>
        <v>319800</v>
      </c>
    </row>
    <row r="83" spans="3:6" ht="12.75">
      <c r="C83" s="39"/>
      <c r="F83" s="37"/>
    </row>
    <row r="84" spans="1:3" ht="15">
      <c r="A84" s="61" t="s">
        <v>63</v>
      </c>
      <c r="B84" s="61"/>
      <c r="C84" t="s">
        <v>64</v>
      </c>
    </row>
    <row r="86" spans="1:6" ht="12.75">
      <c r="A86" s="4" t="s">
        <v>5</v>
      </c>
      <c r="B86" s="4" t="s">
        <v>6</v>
      </c>
      <c r="C86" s="4" t="s">
        <v>7</v>
      </c>
      <c r="D86" s="4" t="s">
        <v>8</v>
      </c>
      <c r="E86" s="4" t="s">
        <v>9</v>
      </c>
      <c r="F86" s="4" t="s">
        <v>10</v>
      </c>
    </row>
    <row r="87" spans="1:6" ht="12.75">
      <c r="A87" s="16"/>
      <c r="B87" s="6" t="s">
        <v>14</v>
      </c>
      <c r="C87" s="28" t="s">
        <v>46</v>
      </c>
      <c r="D87" s="10">
        <v>150</v>
      </c>
      <c r="E87" s="11">
        <v>362</v>
      </c>
      <c r="F87" s="9">
        <v>54300</v>
      </c>
    </row>
    <row r="88" spans="1:6" ht="12.75">
      <c r="A88" s="16"/>
      <c r="B88" s="6" t="s">
        <v>17</v>
      </c>
      <c r="C88" s="28" t="s">
        <v>47</v>
      </c>
      <c r="D88" s="10">
        <v>200</v>
      </c>
      <c r="E88" s="14">
        <v>3</v>
      </c>
      <c r="F88" s="10">
        <v>600</v>
      </c>
    </row>
    <row r="89" spans="1:6" ht="12.75">
      <c r="A89" s="16"/>
      <c r="B89" s="6" t="s">
        <v>25</v>
      </c>
      <c r="C89" s="28" t="s">
        <v>46</v>
      </c>
      <c r="D89" s="10">
        <v>400</v>
      </c>
      <c r="E89" s="12">
        <v>2540</v>
      </c>
      <c r="F89" s="15">
        <v>1016000</v>
      </c>
    </row>
    <row r="90" spans="1:6" ht="12.75">
      <c r="A90" s="9"/>
      <c r="B90" s="28" t="s">
        <v>26</v>
      </c>
      <c r="C90" s="28" t="s">
        <v>46</v>
      </c>
      <c r="D90" s="10">
        <v>500</v>
      </c>
      <c r="E90" s="14">
        <v>5</v>
      </c>
      <c r="F90" s="7">
        <v>2500</v>
      </c>
    </row>
    <row r="91" spans="1:8" ht="12.75">
      <c r="A91" s="22"/>
      <c r="B91" s="20" t="s">
        <v>30</v>
      </c>
      <c r="C91" s="20"/>
      <c r="D91" s="22"/>
      <c r="E91" s="23">
        <f>SUM(E87:E90)</f>
        <v>2910</v>
      </c>
      <c r="F91" s="29">
        <f>SUM(F87:F90)</f>
        <v>1073400</v>
      </c>
      <c r="H91" s="30"/>
    </row>
    <row r="92" spans="1:8" ht="12.75">
      <c r="A92" s="44"/>
      <c r="B92" s="45"/>
      <c r="C92" s="45"/>
      <c r="D92" s="44"/>
      <c r="E92" s="46"/>
      <c r="F92" s="47"/>
      <c r="H92" s="30"/>
    </row>
    <row r="93" spans="3:6" ht="12.75">
      <c r="C93" s="39" t="s">
        <v>55</v>
      </c>
      <c r="D93" s="39"/>
      <c r="E93" s="39"/>
      <c r="F93" s="38">
        <f>F91</f>
        <v>1073400</v>
      </c>
    </row>
    <row r="94" spans="3:6" ht="12.75">
      <c r="C94" s="39"/>
      <c r="D94" s="39"/>
      <c r="E94" s="39"/>
      <c r="F94" s="38"/>
    </row>
    <row r="95" spans="1:3" ht="15">
      <c r="A95" s="48" t="s">
        <v>60</v>
      </c>
      <c r="C95" s="32" t="s">
        <v>62</v>
      </c>
    </row>
    <row r="97" spans="1:6" ht="12.75">
      <c r="A97" s="49" t="s">
        <v>5</v>
      </c>
      <c r="B97" s="49" t="s">
        <v>6</v>
      </c>
      <c r="C97" s="49" t="s">
        <v>7</v>
      </c>
      <c r="D97" s="49" t="s">
        <v>8</v>
      </c>
      <c r="E97" s="49" t="s">
        <v>9</v>
      </c>
      <c r="F97" s="49" t="s">
        <v>10</v>
      </c>
    </row>
    <row r="98" spans="1:8" ht="12.75">
      <c r="A98" s="50"/>
      <c r="B98" s="28" t="s">
        <v>50</v>
      </c>
      <c r="C98" s="28" t="s">
        <v>61</v>
      </c>
      <c r="D98" s="51">
        <v>0</v>
      </c>
      <c r="E98" s="52">
        <v>2219</v>
      </c>
      <c r="F98" s="51">
        <v>0</v>
      </c>
      <c r="G98">
        <f>800*2219</f>
        <v>1775200</v>
      </c>
      <c r="H98" s="32" t="s">
        <v>66</v>
      </c>
    </row>
    <row r="99" spans="1:8" ht="12.75">
      <c r="A99" s="50"/>
      <c r="B99" s="58" t="s">
        <v>14</v>
      </c>
      <c r="C99" s="28" t="s">
        <v>61</v>
      </c>
      <c r="D99" s="51">
        <v>0</v>
      </c>
      <c r="E99" s="53">
        <v>863</v>
      </c>
      <c r="F99" s="51">
        <v>0</v>
      </c>
      <c r="G99" s="32">
        <f>300*863</f>
        <v>258900</v>
      </c>
      <c r="H99" s="32" t="s">
        <v>67</v>
      </c>
    </row>
    <row r="100" spans="1:8" ht="12.75">
      <c r="A100" s="50"/>
      <c r="B100" s="55" t="s">
        <v>30</v>
      </c>
      <c r="C100" s="28"/>
      <c r="D100" s="51"/>
      <c r="E100" s="56">
        <f>SUM(E98:E99)</f>
        <v>3082</v>
      </c>
      <c r="F100" s="57">
        <f>SUM(F98:F99)</f>
        <v>0</v>
      </c>
      <c r="G100" s="32"/>
      <c r="H100" s="32"/>
    </row>
    <row r="101" spans="3:7" ht="12.75">
      <c r="C101" s="59" t="s">
        <v>55</v>
      </c>
      <c r="D101" s="59"/>
      <c r="E101" s="59"/>
      <c r="F101" s="60">
        <f>G101</f>
        <v>2034100</v>
      </c>
      <c r="G101">
        <f>SUM(G98:G99)</f>
        <v>2034100</v>
      </c>
    </row>
    <row r="102" spans="3:6" ht="12.75">
      <c r="C102" s="39"/>
      <c r="D102" s="39"/>
      <c r="E102" s="39"/>
      <c r="F102" s="38"/>
    </row>
    <row r="103" spans="1:8" ht="15">
      <c r="A103" s="33" t="s">
        <v>54</v>
      </c>
      <c r="H103" s="32"/>
    </row>
    <row r="105" spans="1:6" ht="12.75">
      <c r="A105" s="4" t="s">
        <v>5</v>
      </c>
      <c r="B105" s="4" t="s">
        <v>6</v>
      </c>
      <c r="C105" s="4" t="s">
        <v>7</v>
      </c>
      <c r="D105" s="4" t="s">
        <v>8</v>
      </c>
      <c r="E105" s="4" t="s">
        <v>9</v>
      </c>
      <c r="F105" s="4" t="s">
        <v>10</v>
      </c>
    </row>
    <row r="106" spans="1:7" ht="12.75">
      <c r="A106" s="16"/>
      <c r="B106" s="28" t="s">
        <v>52</v>
      </c>
      <c r="C106" s="31" t="s">
        <v>48</v>
      </c>
      <c r="D106" s="10">
        <v>225</v>
      </c>
      <c r="E106" s="12">
        <v>1040</v>
      </c>
      <c r="F106" s="13">
        <v>234000</v>
      </c>
      <c r="G106">
        <f>300*1040</f>
        <v>312000</v>
      </c>
    </row>
    <row r="107" spans="1:7" ht="12.75">
      <c r="A107" s="16"/>
      <c r="B107" s="28" t="s">
        <v>53</v>
      </c>
      <c r="C107" s="31" t="s">
        <v>48</v>
      </c>
      <c r="D107" s="10">
        <v>280</v>
      </c>
      <c r="E107" s="11">
        <v>105</v>
      </c>
      <c r="F107" s="9">
        <v>29400</v>
      </c>
      <c r="G107">
        <f>400*105</f>
        <v>42000</v>
      </c>
    </row>
    <row r="108" spans="1:7" ht="12.75">
      <c r="A108" s="16"/>
      <c r="B108" s="28" t="s">
        <v>50</v>
      </c>
      <c r="C108" s="31" t="s">
        <v>48</v>
      </c>
      <c r="D108" s="10">
        <v>600</v>
      </c>
      <c r="E108" s="12">
        <v>3438</v>
      </c>
      <c r="F108" s="15">
        <v>2062800</v>
      </c>
      <c r="G108">
        <f>800*3438</f>
        <v>2750400</v>
      </c>
    </row>
    <row r="109" spans="1:7" ht="12.75">
      <c r="A109" s="9"/>
      <c r="B109" s="28" t="s">
        <v>51</v>
      </c>
      <c r="C109" s="31" t="s">
        <v>48</v>
      </c>
      <c r="D109" s="10">
        <v>750</v>
      </c>
      <c r="E109" s="11">
        <v>527</v>
      </c>
      <c r="F109" s="13">
        <v>395250</v>
      </c>
      <c r="G109">
        <f>1000*527</f>
        <v>527000</v>
      </c>
    </row>
    <row r="110" spans="1:8" ht="12.75">
      <c r="A110" s="22"/>
      <c r="B110" s="20" t="s">
        <v>30</v>
      </c>
      <c r="C110" s="20"/>
      <c r="D110" s="22"/>
      <c r="E110" s="23">
        <f>SUM(E106:E109)</f>
        <v>5110</v>
      </c>
      <c r="F110" s="29">
        <f>SUM(F106:F109)</f>
        <v>2721450</v>
      </c>
      <c r="H110" s="34"/>
    </row>
    <row r="111" spans="3:7" ht="12.75">
      <c r="C111" s="39" t="s">
        <v>55</v>
      </c>
      <c r="D111" s="39"/>
      <c r="E111" s="39"/>
      <c r="F111" s="38">
        <f>G111-F110</f>
        <v>909950</v>
      </c>
      <c r="G111">
        <f>SUM(G106:G110)</f>
        <v>3631400</v>
      </c>
    </row>
    <row r="112" ht="12.75">
      <c r="F112" s="38"/>
    </row>
    <row r="113" spans="3:8" ht="12.75">
      <c r="C113" s="41" t="s">
        <v>56</v>
      </c>
      <c r="F113" s="40">
        <f>SUM(F111,F101,F93,F82,F73)</f>
        <v>4177745</v>
      </c>
      <c r="H113" s="35"/>
    </row>
    <row r="114" ht="15">
      <c r="A114" s="3" t="s">
        <v>35</v>
      </c>
    </row>
    <row r="116" spans="1:3" ht="12.75">
      <c r="A116" s="4" t="s">
        <v>36</v>
      </c>
      <c r="B116" s="4" t="s">
        <v>37</v>
      </c>
      <c r="C116" s="4" t="s">
        <v>38</v>
      </c>
    </row>
    <row r="117" spans="1:3" ht="12.75">
      <c r="A117" s="6" t="s">
        <v>39</v>
      </c>
      <c r="B117" s="15">
        <v>7257927</v>
      </c>
      <c r="C117" s="18">
        <v>34138955</v>
      </c>
    </row>
    <row r="118" spans="1:3" ht="12.75">
      <c r="A118" s="20" t="s">
        <v>30</v>
      </c>
      <c r="B118" s="26">
        <v>7257927</v>
      </c>
      <c r="C118" s="22">
        <v>34138955</v>
      </c>
    </row>
    <row r="120" ht="15">
      <c r="A120" s="3" t="s">
        <v>40</v>
      </c>
    </row>
    <row r="122" spans="1:2" ht="12.75">
      <c r="A122" s="4" t="s">
        <v>41</v>
      </c>
      <c r="B122" s="4" t="s">
        <v>42</v>
      </c>
    </row>
    <row r="123" spans="1:2" ht="12.75">
      <c r="A123" s="6" t="s">
        <v>43</v>
      </c>
      <c r="B123" s="18">
        <v>32206575</v>
      </c>
    </row>
    <row r="124" spans="1:2" ht="12.75">
      <c r="A124" s="6" t="s">
        <v>44</v>
      </c>
      <c r="B124" s="15">
        <v>1957410</v>
      </c>
    </row>
    <row r="125" spans="1:2" ht="12.75">
      <c r="A125" s="20" t="s">
        <v>30</v>
      </c>
      <c r="B125" s="22">
        <v>34163985</v>
      </c>
    </row>
    <row r="127" ht="15">
      <c r="A127" s="3"/>
    </row>
  </sheetData>
  <sheetProtection/>
  <mergeCells count="1">
    <mergeCell ref="A84:B8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scale="47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Windows-felhasználó</cp:lastModifiedBy>
  <cp:lastPrinted>2018-10-18T08:06:17Z</cp:lastPrinted>
  <dcterms:created xsi:type="dcterms:W3CDTF">2018-10-17T17:50:55Z</dcterms:created>
  <dcterms:modified xsi:type="dcterms:W3CDTF">2018-10-19T08:54:32Z</dcterms:modified>
  <cp:category/>
  <cp:version/>
  <cp:contentType/>
  <cp:contentStatus/>
</cp:coreProperties>
</file>